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kDXGDi25K2TphZl3rN/gA4SEt3n46VsqLmPbnWeKyVI="/>
    </ext>
  </extLst>
</workbook>
</file>

<file path=xl/sharedStrings.xml><?xml version="1.0" encoding="utf-8"?>
<sst xmlns="http://schemas.openxmlformats.org/spreadsheetml/2006/main" count="16" uniqueCount="16">
  <si>
    <t>FY2024-25 UCSB CAREER TRACKS SALARY GRADE STRUCTURE (PSS and MSP) - EFFECTIVE JULY 1, 2024</t>
  </si>
  <si>
    <t>CT Grade</t>
  </si>
  <si>
    <t>Annual 
MIN</t>
  </si>
  <si>
    <t>Annual 
MID</t>
  </si>
  <si>
    <t>Annual 
MAX</t>
  </si>
  <si>
    <t>Monthly 
MIN</t>
  </si>
  <si>
    <t>Monthly 
MID</t>
  </si>
  <si>
    <t>Monthly MAX</t>
  </si>
  <si>
    <t>Hourly MIN</t>
  </si>
  <si>
    <t>Hourly MID</t>
  </si>
  <si>
    <t>Hourly MAX</t>
  </si>
  <si>
    <t>Annual 25th Percentile</t>
  </si>
  <si>
    <t>Monthly 25th Percentile</t>
  </si>
  <si>
    <t>Range Spread</t>
  </si>
  <si>
    <t>The range structure was adjusted by 3.5% on average.</t>
  </si>
  <si>
    <t>This structure is based on a 115% labor market geographic differential.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</si>
</sst>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&quot;$&quot;#,##0.00"/>
    <numFmt numFmtId="165" formatCode="&quot;$&quot;#,##0"/>
    <numFmt numFmtId="166" formatCode="&quot;$&quot;#,##0_);[Red]\(&quot;$&quot;#,##0\)"/>
    <numFmt numFmtId="167" formatCode="&quot;$&quot;#,##0_);\(&quot;$&quot;#,##0\)"/>
  </numFmts>
  <fonts count="8">
    <font>
      <sz val="10.0"/>
      <color rgb="FF000000"/>
      <name val="Arial"/>
      <scheme val="minor"/>
    </font>
    <font>
      <b/>
      <sz val="14.0"/>
      <color theme="1"/>
      <name val="Calibri"/>
    </font>
    <font>
      <b/>
      <sz val="11.0"/>
      <color theme="1"/>
      <name val="Calibri"/>
    </font>
    <font>
      <b/>
      <i/>
      <sz val="11.0"/>
      <color theme="1"/>
      <name val="Calibri"/>
    </font>
    <font>
      <sz val="11.0"/>
      <color theme="1"/>
      <name val="Calibri"/>
    </font>
    <font>
      <i/>
      <sz val="11.0"/>
      <color theme="1"/>
      <name val="Calibri"/>
    </font>
    <font>
      <i/>
      <sz val="9.0"/>
      <color theme="1"/>
      <name val="Calibri"/>
    </font>
    <font>
      <color theme="1"/>
      <name val="Arial"/>
    </font>
  </fonts>
  <fills count="11">
    <fill>
      <patternFill patternType="none"/>
    </fill>
    <fill>
      <patternFill patternType="lightGray"/>
    </fill>
    <fill>
      <patternFill patternType="solid">
        <fgColor rgb="FFFFE599"/>
        <bgColor rgb="FFFFE599"/>
      </patternFill>
    </fill>
    <fill>
      <patternFill patternType="solid">
        <fgColor rgb="FFB6D7A8"/>
        <bgColor rgb="FFB6D7A8"/>
      </patternFill>
    </fill>
    <fill>
      <patternFill patternType="solid">
        <fgColor rgb="FF9FC5E8"/>
        <bgColor rgb="FF9FC5E8"/>
      </patternFill>
    </fill>
    <fill>
      <patternFill patternType="solid">
        <fgColor rgb="FFB4A7D6"/>
        <bgColor rgb="FFB4A7D6"/>
      </patternFill>
    </fill>
    <fill>
      <patternFill patternType="solid">
        <fgColor rgb="FFD0CECE"/>
        <bgColor rgb="FFD0CECE"/>
      </patternFill>
    </fill>
    <fill>
      <patternFill patternType="solid">
        <fgColor rgb="FFD9EAD3"/>
        <bgColor rgb="FFD9EAD3"/>
      </patternFill>
    </fill>
    <fill>
      <patternFill patternType="solid">
        <fgColor rgb="FFCFE2F3"/>
        <bgColor rgb="FFCFE2F3"/>
      </patternFill>
    </fill>
    <fill>
      <patternFill patternType="solid">
        <fgColor rgb="FFD9D2E9"/>
        <bgColor rgb="FFD9D2E9"/>
      </patternFill>
    </fill>
    <fill>
      <patternFill patternType="solid">
        <fgColor rgb="FFF2F2F2"/>
        <bgColor rgb="FFF2F2F2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0" fillId="0" fontId="1" numFmtId="164" xfId="0" applyAlignment="1" applyFont="1" applyNumberFormat="1">
      <alignment horizontal="center" readingOrder="0" shrinkToFit="0" vertical="top" wrapText="0"/>
    </xf>
    <xf borderId="1" fillId="2" fontId="2" numFmtId="0" xfId="0" applyAlignment="1" applyBorder="1" applyFill="1" applyFont="1">
      <alignment horizontal="center" shrinkToFit="0" wrapText="1"/>
    </xf>
    <xf borderId="1" fillId="3" fontId="2" numFmtId="0" xfId="0" applyAlignment="1" applyBorder="1" applyFill="1" applyFont="1">
      <alignment horizontal="center" shrinkToFit="0" wrapText="1"/>
    </xf>
    <xf borderId="1" fillId="4" fontId="2" numFmtId="164" xfId="0" applyAlignment="1" applyBorder="1" applyFill="1" applyFont="1" applyNumberFormat="1">
      <alignment horizontal="center" shrinkToFit="0" wrapText="1"/>
    </xf>
    <xf borderId="1" fillId="5" fontId="2" numFmtId="0" xfId="0" applyAlignment="1" applyBorder="1" applyFill="1" applyFont="1">
      <alignment horizontal="center" shrinkToFit="0" wrapText="1"/>
    </xf>
    <xf borderId="1" fillId="6" fontId="3" numFmtId="165" xfId="0" applyAlignment="1" applyBorder="1" applyFill="1" applyFont="1" applyNumberFormat="1">
      <alignment horizontal="center" shrinkToFit="0" wrapText="1"/>
    </xf>
    <xf borderId="1" fillId="2" fontId="2" numFmtId="1" xfId="0" applyAlignment="1" applyBorder="1" applyFont="1" applyNumberFormat="1">
      <alignment horizontal="center" vertical="bottom"/>
    </xf>
    <xf borderId="1" fillId="7" fontId="4" numFmtId="166" xfId="0" applyAlignment="1" applyBorder="1" applyFill="1" applyFont="1" applyNumberFormat="1">
      <alignment horizontal="center" shrinkToFit="0" vertical="bottom" wrapText="1"/>
    </xf>
    <xf borderId="2" fillId="7" fontId="4" numFmtId="167" xfId="0" applyAlignment="1" applyBorder="1" applyFont="1" applyNumberFormat="1">
      <alignment horizontal="center" vertical="bottom"/>
    </xf>
    <xf borderId="2" fillId="7" fontId="4" numFmtId="166" xfId="0" applyAlignment="1" applyBorder="1" applyFont="1" applyNumberFormat="1">
      <alignment horizontal="center" shrinkToFit="0" vertical="bottom" wrapText="1"/>
    </xf>
    <xf borderId="1" fillId="8" fontId="4" numFmtId="164" xfId="0" applyAlignment="1" applyBorder="1" applyFill="1" applyFont="1" applyNumberFormat="1">
      <alignment horizontal="center" vertical="bottom"/>
    </xf>
    <xf borderId="1" fillId="9" fontId="4" numFmtId="164" xfId="0" applyAlignment="1" applyBorder="1" applyFill="1" applyFont="1" applyNumberFormat="1">
      <alignment horizontal="center" vertical="bottom"/>
    </xf>
    <xf borderId="1" fillId="10" fontId="5" numFmtId="165" xfId="0" applyAlignment="1" applyBorder="1" applyFill="1" applyFont="1" applyNumberFormat="1">
      <alignment horizontal="center" shrinkToFit="0" vertical="bottom" wrapText="1"/>
    </xf>
    <xf borderId="1" fillId="2" fontId="4" numFmtId="9" xfId="0" applyAlignment="1" applyBorder="1" applyFont="1" applyNumberFormat="1">
      <alignment horizontal="center" vertical="bottom"/>
    </xf>
    <xf borderId="3" fillId="7" fontId="4" numFmtId="166" xfId="0" applyAlignment="1" applyBorder="1" applyFont="1" applyNumberFormat="1">
      <alignment horizontal="center" shrinkToFit="0" vertical="bottom" wrapText="1"/>
    </xf>
    <xf borderId="4" fillId="7" fontId="4" numFmtId="167" xfId="0" applyAlignment="1" applyBorder="1" applyFont="1" applyNumberFormat="1">
      <alignment horizontal="center" vertical="bottom"/>
    </xf>
    <xf borderId="4" fillId="7" fontId="4" numFmtId="166" xfId="0" applyAlignment="1" applyBorder="1" applyFont="1" applyNumberFormat="1">
      <alignment horizontal="center" shrinkToFit="0" vertical="bottom" wrapText="1"/>
    </xf>
    <xf borderId="0" fillId="0" fontId="6" numFmtId="164" xfId="0" applyAlignment="1" applyFont="1" applyNumberFormat="1">
      <alignment readingOrder="0" shrinkToFit="0" vertical="bottom" wrapText="0"/>
    </xf>
    <xf borderId="0" fillId="0" fontId="4" numFmtId="0" xfId="0" applyAlignment="1" applyFont="1">
      <alignment vertical="bottom"/>
    </xf>
    <xf borderId="0" fillId="0" fontId="4" numFmtId="164" xfId="0" applyAlignment="1" applyFont="1" applyNumberFormat="1">
      <alignment vertical="bottom"/>
    </xf>
    <xf borderId="0" fillId="0" fontId="7" numFmtId="0" xfId="0" applyAlignment="1" applyFont="1">
      <alignment vertical="bottom"/>
    </xf>
    <xf borderId="0" fillId="0" fontId="6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8.5"/>
    <col customWidth="1" min="2" max="4" width="9.75"/>
    <col customWidth="1" min="5" max="7" width="11.13"/>
    <col customWidth="1" min="8" max="10" width="8.88"/>
    <col customWidth="1" min="11" max="12" width="11.0"/>
    <col customWidth="1" min="13" max="13" width="8.63"/>
  </cols>
  <sheetData>
    <row r="1" ht="29.25" customHeight="1">
      <c r="A1" s="1" t="s">
        <v>0</v>
      </c>
    </row>
    <row r="2" ht="44.25" customHeight="1">
      <c r="A2" s="2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5" t="s">
        <v>9</v>
      </c>
      <c r="J2" s="5" t="s">
        <v>10</v>
      </c>
      <c r="K2" s="6" t="s">
        <v>11</v>
      </c>
      <c r="L2" s="6" t="s">
        <v>12</v>
      </c>
      <c r="M2" s="2" t="s">
        <v>13</v>
      </c>
    </row>
    <row r="3" ht="23.25" customHeight="1">
      <c r="A3" s="7">
        <v>31.0</v>
      </c>
      <c r="B3" s="8">
        <f t="shared" ref="B3:B18" si="3">+C3-(D3-C3)</f>
        <v>209000</v>
      </c>
      <c r="C3" s="9">
        <v>321500.0</v>
      </c>
      <c r="D3" s="10">
        <f>+MROUND(C3*1.35, 100)</f>
        <v>434000</v>
      </c>
      <c r="E3" s="11">
        <f t="shared" ref="E3:G3" si="1">ROUND((B3/12),2)</f>
        <v>17416.67</v>
      </c>
      <c r="F3" s="11">
        <f t="shared" si="1"/>
        <v>26791.67</v>
      </c>
      <c r="G3" s="11">
        <f t="shared" si="1"/>
        <v>36166.67</v>
      </c>
      <c r="H3" s="12">
        <f t="shared" ref="H3:J3" si="2">ROUND((B3/2088),2)</f>
        <v>100.1</v>
      </c>
      <c r="I3" s="12">
        <f t="shared" si="2"/>
        <v>153.98</v>
      </c>
      <c r="J3" s="12">
        <f t="shared" si="2"/>
        <v>207.85</v>
      </c>
      <c r="K3" s="13">
        <f t="shared" ref="K3:K18" si="6">ROUND((((D3-B3)*0.25)+B3),0)</f>
        <v>265250</v>
      </c>
      <c r="L3" s="13">
        <f t="shared" ref="L3:L18" si="7">ROUND((K3/12),0)</f>
        <v>22104</v>
      </c>
      <c r="M3" s="14">
        <f t="shared" ref="M3:M18" si="8">ROUND(((D3/B3)-1),2)</f>
        <v>1.08</v>
      </c>
    </row>
    <row r="4" ht="23.25" customHeight="1">
      <c r="A4" s="7">
        <v>30.0</v>
      </c>
      <c r="B4" s="15">
        <f t="shared" si="3"/>
        <v>184800</v>
      </c>
      <c r="C4" s="16">
        <v>282100.0</v>
      </c>
      <c r="D4" s="17">
        <f>+MROUND(C4*1.345, 100)</f>
        <v>379400</v>
      </c>
      <c r="E4" s="11">
        <f t="shared" ref="E4:G4" si="4">ROUND((B4/12),2)</f>
        <v>15400</v>
      </c>
      <c r="F4" s="11">
        <f t="shared" si="4"/>
        <v>23508.33</v>
      </c>
      <c r="G4" s="11">
        <f t="shared" si="4"/>
        <v>31616.67</v>
      </c>
      <c r="H4" s="12">
        <f t="shared" ref="H4:J4" si="5">ROUND((B4/2088),2)</f>
        <v>88.51</v>
      </c>
      <c r="I4" s="12">
        <f t="shared" si="5"/>
        <v>135.11</v>
      </c>
      <c r="J4" s="12">
        <f t="shared" si="5"/>
        <v>181.7</v>
      </c>
      <c r="K4" s="13">
        <f t="shared" si="6"/>
        <v>233450</v>
      </c>
      <c r="L4" s="13">
        <f t="shared" si="7"/>
        <v>19454</v>
      </c>
      <c r="M4" s="14">
        <f t="shared" si="8"/>
        <v>1.05</v>
      </c>
    </row>
    <row r="5" ht="23.25" customHeight="1">
      <c r="A5" s="7">
        <v>29.0</v>
      </c>
      <c r="B5" s="15">
        <f t="shared" si="3"/>
        <v>163800</v>
      </c>
      <c r="C5" s="16">
        <v>247500.0</v>
      </c>
      <c r="D5" s="17">
        <f>+MROUND(C5*1.338, 100)</f>
        <v>331200</v>
      </c>
      <c r="E5" s="11">
        <f t="shared" ref="E5:G5" si="9">ROUND((B5/12),2)</f>
        <v>13650</v>
      </c>
      <c r="F5" s="11">
        <f t="shared" si="9"/>
        <v>20625</v>
      </c>
      <c r="G5" s="11">
        <f t="shared" si="9"/>
        <v>27600</v>
      </c>
      <c r="H5" s="12">
        <f t="shared" ref="H5:J5" si="10">ROUND((B5/2088),2)</f>
        <v>78.45</v>
      </c>
      <c r="I5" s="12">
        <f t="shared" si="10"/>
        <v>118.53</v>
      </c>
      <c r="J5" s="12">
        <f t="shared" si="10"/>
        <v>158.62</v>
      </c>
      <c r="K5" s="13">
        <f t="shared" si="6"/>
        <v>205650</v>
      </c>
      <c r="L5" s="13">
        <f t="shared" si="7"/>
        <v>17138</v>
      </c>
      <c r="M5" s="14">
        <f t="shared" si="8"/>
        <v>1.02</v>
      </c>
    </row>
    <row r="6" ht="23.25" customHeight="1">
      <c r="A6" s="7">
        <v>28.0</v>
      </c>
      <c r="B6" s="15">
        <f t="shared" si="3"/>
        <v>145200</v>
      </c>
      <c r="C6" s="16">
        <v>217100.0</v>
      </c>
      <c r="D6" s="17">
        <f>+MROUND(C6*1.331, 100)</f>
        <v>289000</v>
      </c>
      <c r="E6" s="11">
        <f t="shared" ref="E6:G6" si="11">ROUND((B6/12),2)</f>
        <v>12100</v>
      </c>
      <c r="F6" s="11">
        <f t="shared" si="11"/>
        <v>18091.67</v>
      </c>
      <c r="G6" s="11">
        <f t="shared" si="11"/>
        <v>24083.33</v>
      </c>
      <c r="H6" s="12">
        <f t="shared" ref="H6:J6" si="12">ROUND((B6/2088),2)</f>
        <v>69.54</v>
      </c>
      <c r="I6" s="12">
        <f t="shared" si="12"/>
        <v>103.98</v>
      </c>
      <c r="J6" s="12">
        <f t="shared" si="12"/>
        <v>138.41</v>
      </c>
      <c r="K6" s="13">
        <f t="shared" si="6"/>
        <v>181150</v>
      </c>
      <c r="L6" s="13">
        <f t="shared" si="7"/>
        <v>15096</v>
      </c>
      <c r="M6" s="14">
        <f t="shared" si="8"/>
        <v>0.99</v>
      </c>
    </row>
    <row r="7" ht="23.25" customHeight="1">
      <c r="A7" s="7">
        <v>27.0</v>
      </c>
      <c r="B7" s="15">
        <f t="shared" si="3"/>
        <v>128800</v>
      </c>
      <c r="C7" s="16">
        <v>190500.0</v>
      </c>
      <c r="D7" s="17">
        <f>+MROUND(C7*1.3241, 100)</f>
        <v>252200</v>
      </c>
      <c r="E7" s="11">
        <f t="shared" ref="E7:G7" si="13">ROUND((B7/12),2)</f>
        <v>10733.33</v>
      </c>
      <c r="F7" s="11">
        <f t="shared" si="13"/>
        <v>15875</v>
      </c>
      <c r="G7" s="11">
        <f t="shared" si="13"/>
        <v>21016.67</v>
      </c>
      <c r="H7" s="12">
        <f t="shared" ref="H7:J7" si="14">ROUND((B7/2088),2)</f>
        <v>61.69</v>
      </c>
      <c r="I7" s="12">
        <f t="shared" si="14"/>
        <v>91.24</v>
      </c>
      <c r="J7" s="12">
        <f t="shared" si="14"/>
        <v>120.79</v>
      </c>
      <c r="K7" s="13">
        <f t="shared" si="6"/>
        <v>159650</v>
      </c>
      <c r="L7" s="13">
        <f t="shared" si="7"/>
        <v>13304</v>
      </c>
      <c r="M7" s="14">
        <f t="shared" si="8"/>
        <v>0.96</v>
      </c>
    </row>
    <row r="8" ht="23.25" customHeight="1">
      <c r="A8" s="7">
        <v>26.0</v>
      </c>
      <c r="B8" s="15">
        <f t="shared" si="3"/>
        <v>116000</v>
      </c>
      <c r="C8" s="16">
        <v>170100.0</v>
      </c>
      <c r="D8" s="17">
        <f>+MROUND(C8*1.318, 100)</f>
        <v>224200</v>
      </c>
      <c r="E8" s="11">
        <f t="shared" ref="E8:G8" si="15">ROUND((B8/12),2)</f>
        <v>9666.67</v>
      </c>
      <c r="F8" s="11">
        <f t="shared" si="15"/>
        <v>14175</v>
      </c>
      <c r="G8" s="11">
        <f t="shared" si="15"/>
        <v>18683.33</v>
      </c>
      <c r="H8" s="12">
        <f t="shared" ref="H8:J8" si="16">ROUND((B8/2088),2)</f>
        <v>55.56</v>
      </c>
      <c r="I8" s="12">
        <f t="shared" si="16"/>
        <v>81.47</v>
      </c>
      <c r="J8" s="12">
        <f t="shared" si="16"/>
        <v>107.38</v>
      </c>
      <c r="K8" s="13">
        <f t="shared" si="6"/>
        <v>143050</v>
      </c>
      <c r="L8" s="13">
        <f t="shared" si="7"/>
        <v>11921</v>
      </c>
      <c r="M8" s="14">
        <f t="shared" si="8"/>
        <v>0.93</v>
      </c>
    </row>
    <row r="9" ht="23.25" customHeight="1">
      <c r="A9" s="7">
        <v>25.0</v>
      </c>
      <c r="B9" s="15">
        <f t="shared" si="3"/>
        <v>104900</v>
      </c>
      <c r="C9" s="16">
        <v>151900.0</v>
      </c>
      <c r="D9" s="17">
        <f>+MROUND(C9*1.3092, 100)</f>
        <v>198900</v>
      </c>
      <c r="E9" s="11">
        <f t="shared" ref="E9:G9" si="17">ROUND((B9/12),2)</f>
        <v>8741.67</v>
      </c>
      <c r="F9" s="11">
        <f t="shared" si="17"/>
        <v>12658.33</v>
      </c>
      <c r="G9" s="11">
        <f t="shared" si="17"/>
        <v>16575</v>
      </c>
      <c r="H9" s="12">
        <f t="shared" ref="H9:J9" si="18">ROUND((B9/2088),2)</f>
        <v>50.24</v>
      </c>
      <c r="I9" s="12">
        <f t="shared" si="18"/>
        <v>72.75</v>
      </c>
      <c r="J9" s="12">
        <f t="shared" si="18"/>
        <v>95.26</v>
      </c>
      <c r="K9" s="13">
        <f t="shared" si="6"/>
        <v>128400</v>
      </c>
      <c r="L9" s="13">
        <f t="shared" si="7"/>
        <v>10700</v>
      </c>
      <c r="M9" s="14">
        <f t="shared" si="8"/>
        <v>0.9</v>
      </c>
    </row>
    <row r="10" ht="23.25" customHeight="1">
      <c r="A10" s="7">
        <v>24.0</v>
      </c>
      <c r="B10" s="15">
        <f t="shared" si="3"/>
        <v>94400</v>
      </c>
      <c r="C10" s="16">
        <v>135600.0</v>
      </c>
      <c r="D10" s="17">
        <f>+MROUND(C10*1.304, 100)</f>
        <v>176800</v>
      </c>
      <c r="E10" s="11">
        <f t="shared" ref="E10:G10" si="19">ROUND((B10/12),2)</f>
        <v>7866.67</v>
      </c>
      <c r="F10" s="11">
        <f t="shared" si="19"/>
        <v>11300</v>
      </c>
      <c r="G10" s="11">
        <f t="shared" si="19"/>
        <v>14733.33</v>
      </c>
      <c r="H10" s="12">
        <f t="shared" ref="H10:J10" si="20">ROUND((B10/2088),2)</f>
        <v>45.21</v>
      </c>
      <c r="I10" s="12">
        <f t="shared" si="20"/>
        <v>64.94</v>
      </c>
      <c r="J10" s="12">
        <f t="shared" si="20"/>
        <v>84.67</v>
      </c>
      <c r="K10" s="13">
        <f t="shared" si="6"/>
        <v>115000</v>
      </c>
      <c r="L10" s="13">
        <f t="shared" si="7"/>
        <v>9583</v>
      </c>
      <c r="M10" s="14">
        <f t="shared" si="8"/>
        <v>0.87</v>
      </c>
    </row>
    <row r="11" ht="23.25" customHeight="1">
      <c r="A11" s="7">
        <v>23.0</v>
      </c>
      <c r="B11" s="15">
        <f t="shared" si="3"/>
        <v>85400</v>
      </c>
      <c r="C11" s="16">
        <v>121100.0</v>
      </c>
      <c r="D11" s="17">
        <f>+MROUND(C11*1.295, 100)</f>
        <v>156800</v>
      </c>
      <c r="E11" s="11">
        <f t="shared" ref="E11:G11" si="21">ROUND((B11/12),2)</f>
        <v>7116.67</v>
      </c>
      <c r="F11" s="11">
        <f t="shared" si="21"/>
        <v>10091.67</v>
      </c>
      <c r="G11" s="11">
        <f t="shared" si="21"/>
        <v>13066.67</v>
      </c>
      <c r="H11" s="12">
        <f t="shared" ref="H11:J11" si="22">ROUND((B11/2088),2)</f>
        <v>40.9</v>
      </c>
      <c r="I11" s="12">
        <f t="shared" si="22"/>
        <v>58</v>
      </c>
      <c r="J11" s="12">
        <f t="shared" si="22"/>
        <v>75.1</v>
      </c>
      <c r="K11" s="13">
        <f t="shared" si="6"/>
        <v>103250</v>
      </c>
      <c r="L11" s="13">
        <f t="shared" si="7"/>
        <v>8604</v>
      </c>
      <c r="M11" s="14">
        <f t="shared" si="8"/>
        <v>0.84</v>
      </c>
    </row>
    <row r="12" ht="23.25" customHeight="1">
      <c r="A12" s="7">
        <v>22.0</v>
      </c>
      <c r="B12" s="15">
        <f t="shared" si="3"/>
        <v>77000</v>
      </c>
      <c r="C12" s="16">
        <v>108100.0</v>
      </c>
      <c r="D12" s="17">
        <f>+MROUND(C12*1.288, 100)</f>
        <v>139200</v>
      </c>
      <c r="E12" s="11">
        <f t="shared" ref="E12:G12" si="23">ROUND((B12/12),2)</f>
        <v>6416.67</v>
      </c>
      <c r="F12" s="11">
        <f t="shared" si="23"/>
        <v>9008.33</v>
      </c>
      <c r="G12" s="11">
        <f t="shared" si="23"/>
        <v>11600</v>
      </c>
      <c r="H12" s="12">
        <f t="shared" ref="H12:J12" si="24">ROUND((B12/2088),2)</f>
        <v>36.88</v>
      </c>
      <c r="I12" s="12">
        <f t="shared" si="24"/>
        <v>51.77</v>
      </c>
      <c r="J12" s="12">
        <f t="shared" si="24"/>
        <v>66.67</v>
      </c>
      <c r="K12" s="13">
        <f t="shared" si="6"/>
        <v>92550</v>
      </c>
      <c r="L12" s="13">
        <f t="shared" si="7"/>
        <v>7713</v>
      </c>
      <c r="M12" s="14">
        <f t="shared" si="8"/>
        <v>0.81</v>
      </c>
    </row>
    <row r="13" ht="23.25" customHeight="1">
      <c r="A13" s="7">
        <v>21.0</v>
      </c>
      <c r="B13" s="15">
        <f t="shared" si="3"/>
        <v>69500</v>
      </c>
      <c r="C13" s="16">
        <v>96500.0</v>
      </c>
      <c r="D13" s="17">
        <f>+MROUND(C13*1.28, 100)</f>
        <v>123500</v>
      </c>
      <c r="E13" s="11">
        <f t="shared" ref="E13:G13" si="25">ROUND((B13/12),2)</f>
        <v>5791.67</v>
      </c>
      <c r="F13" s="11">
        <f t="shared" si="25"/>
        <v>8041.67</v>
      </c>
      <c r="G13" s="11">
        <f t="shared" si="25"/>
        <v>10291.67</v>
      </c>
      <c r="H13" s="12">
        <f t="shared" ref="H13:J13" si="26">ROUND((B13/2088),2)</f>
        <v>33.29</v>
      </c>
      <c r="I13" s="12">
        <f t="shared" si="26"/>
        <v>46.22</v>
      </c>
      <c r="J13" s="12">
        <f t="shared" si="26"/>
        <v>59.15</v>
      </c>
      <c r="K13" s="13">
        <f t="shared" si="6"/>
        <v>83000</v>
      </c>
      <c r="L13" s="13">
        <f t="shared" si="7"/>
        <v>6917</v>
      </c>
      <c r="M13" s="14">
        <f t="shared" si="8"/>
        <v>0.78</v>
      </c>
    </row>
    <row r="14" ht="23.25" customHeight="1">
      <c r="A14" s="7">
        <v>20.0</v>
      </c>
      <c r="B14" s="15">
        <f t="shared" si="3"/>
        <v>63800</v>
      </c>
      <c r="C14" s="16">
        <v>87700.0</v>
      </c>
      <c r="D14" s="17">
        <f>+MROUND(C14*1.273, 100)</f>
        <v>111600</v>
      </c>
      <c r="E14" s="11">
        <f t="shared" ref="E14:G14" si="27">ROUND((B14/12),2)</f>
        <v>5316.67</v>
      </c>
      <c r="F14" s="11">
        <f t="shared" si="27"/>
        <v>7308.33</v>
      </c>
      <c r="G14" s="11">
        <f t="shared" si="27"/>
        <v>9300</v>
      </c>
      <c r="H14" s="12">
        <f t="shared" ref="H14:J14" si="28">ROUND((B14/2088),2)</f>
        <v>30.56</v>
      </c>
      <c r="I14" s="12">
        <f t="shared" si="28"/>
        <v>42</v>
      </c>
      <c r="J14" s="12">
        <f t="shared" si="28"/>
        <v>53.45</v>
      </c>
      <c r="K14" s="13">
        <f t="shared" si="6"/>
        <v>75750</v>
      </c>
      <c r="L14" s="13">
        <f t="shared" si="7"/>
        <v>6313</v>
      </c>
      <c r="M14" s="14">
        <f t="shared" si="8"/>
        <v>0.75</v>
      </c>
    </row>
    <row r="15" ht="23.25" customHeight="1">
      <c r="A15" s="7">
        <v>19.0</v>
      </c>
      <c r="B15" s="15">
        <f t="shared" si="3"/>
        <v>58600</v>
      </c>
      <c r="C15" s="16">
        <v>79700.0</v>
      </c>
      <c r="D15" s="17">
        <f>+MROUND(C15*1.265, 100)</f>
        <v>100800</v>
      </c>
      <c r="E15" s="11">
        <f t="shared" ref="E15:G15" si="29">ROUND((B15/12),2)</f>
        <v>4883.33</v>
      </c>
      <c r="F15" s="11">
        <f t="shared" si="29"/>
        <v>6641.67</v>
      </c>
      <c r="G15" s="11">
        <f t="shared" si="29"/>
        <v>8400</v>
      </c>
      <c r="H15" s="12">
        <f t="shared" ref="H15:J15" si="30">ROUND((B15/2088),2)</f>
        <v>28.07</v>
      </c>
      <c r="I15" s="12">
        <f t="shared" si="30"/>
        <v>38.17</v>
      </c>
      <c r="J15" s="12">
        <f t="shared" si="30"/>
        <v>48.28</v>
      </c>
      <c r="K15" s="13">
        <f t="shared" si="6"/>
        <v>69150</v>
      </c>
      <c r="L15" s="13">
        <f t="shared" si="7"/>
        <v>5763</v>
      </c>
      <c r="M15" s="14">
        <f t="shared" si="8"/>
        <v>0.72</v>
      </c>
    </row>
    <row r="16" ht="23.25" customHeight="1">
      <c r="A16" s="7">
        <v>18.0</v>
      </c>
      <c r="B16" s="15">
        <f t="shared" si="3"/>
        <v>53800</v>
      </c>
      <c r="C16" s="16">
        <v>72400.0</v>
      </c>
      <c r="D16" s="17">
        <f>+MROUND(C16*1.257, 100)</f>
        <v>91000</v>
      </c>
      <c r="E16" s="11">
        <f t="shared" ref="E16:G16" si="31">ROUND((B16/12),2)</f>
        <v>4483.33</v>
      </c>
      <c r="F16" s="11">
        <f t="shared" si="31"/>
        <v>6033.33</v>
      </c>
      <c r="G16" s="11">
        <f t="shared" si="31"/>
        <v>7583.33</v>
      </c>
      <c r="H16" s="12">
        <f t="shared" ref="H16:J16" si="32">ROUND((B16/2088),2)</f>
        <v>25.77</v>
      </c>
      <c r="I16" s="12">
        <f t="shared" si="32"/>
        <v>34.67</v>
      </c>
      <c r="J16" s="12">
        <f t="shared" si="32"/>
        <v>43.58</v>
      </c>
      <c r="K16" s="13">
        <f t="shared" si="6"/>
        <v>63100</v>
      </c>
      <c r="L16" s="13">
        <f t="shared" si="7"/>
        <v>5258</v>
      </c>
      <c r="M16" s="14">
        <f t="shared" si="8"/>
        <v>0.69</v>
      </c>
    </row>
    <row r="17" ht="23.25" customHeight="1">
      <c r="A17" s="7">
        <v>17.0</v>
      </c>
      <c r="B17" s="15">
        <f t="shared" si="3"/>
        <v>49400</v>
      </c>
      <c r="C17" s="16">
        <v>65800.0</v>
      </c>
      <c r="D17" s="17">
        <f>+MROUND(C17*1.249, 100)</f>
        <v>82200</v>
      </c>
      <c r="E17" s="11">
        <f t="shared" ref="E17:G17" si="33">ROUND((B17/12),2)</f>
        <v>4116.67</v>
      </c>
      <c r="F17" s="11">
        <f t="shared" si="33"/>
        <v>5483.33</v>
      </c>
      <c r="G17" s="11">
        <f t="shared" si="33"/>
        <v>6850</v>
      </c>
      <c r="H17" s="12">
        <f t="shared" ref="H17:J17" si="34">ROUND((B17/2088),2)</f>
        <v>23.66</v>
      </c>
      <c r="I17" s="12">
        <f t="shared" si="34"/>
        <v>31.51</v>
      </c>
      <c r="J17" s="12">
        <f t="shared" si="34"/>
        <v>39.37</v>
      </c>
      <c r="K17" s="13">
        <f t="shared" si="6"/>
        <v>57600</v>
      </c>
      <c r="L17" s="13">
        <f t="shared" si="7"/>
        <v>4800</v>
      </c>
      <c r="M17" s="14">
        <f t="shared" si="8"/>
        <v>0.66</v>
      </c>
    </row>
    <row r="18" ht="23.25" customHeight="1">
      <c r="A18" s="7">
        <v>16.0</v>
      </c>
      <c r="B18" s="15">
        <f t="shared" si="3"/>
        <v>45400</v>
      </c>
      <c r="C18" s="16">
        <v>59800.0</v>
      </c>
      <c r="D18" s="17">
        <f>+MROUND(C18*1.241, 100)</f>
        <v>74200</v>
      </c>
      <c r="E18" s="11">
        <f t="shared" ref="E18:G18" si="35">ROUND((B18/12),2)</f>
        <v>3783.33</v>
      </c>
      <c r="F18" s="11">
        <f t="shared" si="35"/>
        <v>4983.33</v>
      </c>
      <c r="G18" s="11">
        <f t="shared" si="35"/>
        <v>6183.33</v>
      </c>
      <c r="H18" s="12">
        <f t="shared" ref="H18:J18" si="36">ROUND((B18/2088),2)</f>
        <v>21.74</v>
      </c>
      <c r="I18" s="12">
        <f t="shared" si="36"/>
        <v>28.64</v>
      </c>
      <c r="J18" s="12">
        <f t="shared" si="36"/>
        <v>35.54</v>
      </c>
      <c r="K18" s="13">
        <f t="shared" si="6"/>
        <v>52600</v>
      </c>
      <c r="L18" s="13">
        <f t="shared" si="7"/>
        <v>4383</v>
      </c>
      <c r="M18" s="14">
        <f t="shared" si="8"/>
        <v>0.63</v>
      </c>
    </row>
    <row r="19" ht="18.0" customHeight="1">
      <c r="A19" s="18" t="s">
        <v>14</v>
      </c>
      <c r="B19" s="19"/>
      <c r="C19" s="19"/>
      <c r="D19" s="19"/>
      <c r="E19" s="20"/>
      <c r="F19" s="20"/>
      <c r="G19" s="20"/>
      <c r="H19" s="19"/>
      <c r="I19" s="19"/>
      <c r="J19" s="19"/>
      <c r="K19" s="19"/>
      <c r="L19" s="19"/>
      <c r="M19" s="19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ht="15.75" customHeight="1">
      <c r="A20" s="22" t="s">
        <v>15</v>
      </c>
      <c r="B20" s="19"/>
      <c r="C20" s="19"/>
      <c r="D20" s="19"/>
      <c r="E20" s="20"/>
      <c r="F20" s="20"/>
      <c r="G20" s="20"/>
      <c r="H20" s="19"/>
      <c r="I20" s="19"/>
      <c r="J20" s="19"/>
      <c r="K20" s="19"/>
      <c r="L20" s="19"/>
      <c r="M20" s="19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1">
    <mergeCell ref="A1:M1"/>
  </mergeCells>
  <printOptions horizontalCentered="1"/>
  <pageMargins bottom="0.75" footer="0.0" header="0.0" left="0.7" right="0.7" top="0.75"/>
  <pageSetup fitToHeight="0" orientation="landscape" pageOrder="overThenDown"/>
  <drawing r:id="rId1"/>
</worksheet>
</file>